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23520" windowHeight="9975"/>
  </bookViews>
  <sheets>
    <sheet name="projekt bestia" sheetId="1" r:id="rId1"/>
  </sheets>
  <definedNames>
    <definedName name="_xlnm.Print_Area" localSheetId="0">'projekt bestia'!$A$1:$I$79</definedName>
  </definedNames>
  <calcPr calcId="125725"/>
</workbook>
</file>

<file path=xl/calcChain.xml><?xml version="1.0" encoding="utf-8"?>
<calcChain xmlns="http://schemas.openxmlformats.org/spreadsheetml/2006/main">
  <c r="I79" i="1"/>
  <c r="H79"/>
  <c r="G79"/>
  <c r="I78"/>
  <c r="H78"/>
  <c r="G78"/>
  <c r="I72"/>
  <c r="H72"/>
  <c r="G72"/>
  <c r="G38"/>
  <c r="I32"/>
  <c r="I73" s="1"/>
  <c r="I76" s="1"/>
  <c r="H32"/>
  <c r="H73" s="1"/>
  <c r="H76" s="1"/>
  <c r="G32"/>
  <c r="G73" s="1"/>
  <c r="G76" s="1"/>
  <c r="I29"/>
  <c r="H29"/>
  <c r="G29"/>
  <c r="H14"/>
  <c r="I14" s="1"/>
  <c r="I4"/>
  <c r="I62" s="1"/>
  <c r="H4"/>
  <c r="H75" s="1"/>
  <c r="H77" s="1"/>
  <c r="G4"/>
  <c r="G62" s="1"/>
  <c r="D14"/>
  <c r="E14" s="1"/>
  <c r="G60" l="1"/>
  <c r="G74"/>
  <c r="I74"/>
  <c r="H74"/>
  <c r="G21"/>
  <c r="G28" s="1"/>
  <c r="G35" s="1"/>
  <c r="G42" s="1"/>
  <c r="I21"/>
  <c r="I28" s="1"/>
  <c r="I35" s="1"/>
  <c r="I42" s="1"/>
  <c r="H43"/>
  <c r="G59"/>
  <c r="G61"/>
  <c r="I61"/>
  <c r="H62"/>
  <c r="G63"/>
  <c r="I63"/>
  <c r="G66"/>
  <c r="I66"/>
  <c r="G75"/>
  <c r="G77" s="1"/>
  <c r="I75"/>
  <c r="I77" s="1"/>
  <c r="H21"/>
  <c r="H28" s="1"/>
  <c r="H35" s="1"/>
  <c r="H42" s="1"/>
  <c r="H61"/>
  <c r="H63"/>
  <c r="H66"/>
  <c r="C38"/>
  <c r="E32"/>
  <c r="E73" s="1"/>
  <c r="E76" s="1"/>
  <c r="C72"/>
  <c r="D72"/>
  <c r="E72"/>
  <c r="C78"/>
  <c r="D78"/>
  <c r="E78"/>
  <c r="C79"/>
  <c r="D79"/>
  <c r="E79"/>
  <c r="D43"/>
  <c r="C32"/>
  <c r="C73" s="1"/>
  <c r="D32"/>
  <c r="D29" s="1"/>
  <c r="E29"/>
  <c r="C4"/>
  <c r="C66" s="1"/>
  <c r="D4"/>
  <c r="D66" s="1"/>
  <c r="E4"/>
  <c r="E63" s="1"/>
  <c r="A22"/>
  <c r="A24"/>
  <c r="I64" l="1"/>
  <c r="H59"/>
  <c r="I43"/>
  <c r="H60"/>
  <c r="C29"/>
  <c r="D63"/>
  <c r="H64" s="1"/>
  <c r="C74"/>
  <c r="C76"/>
  <c r="D21"/>
  <c r="D28" s="1"/>
  <c r="D75"/>
  <c r="D73"/>
  <c r="D61"/>
  <c r="D62"/>
  <c r="E74"/>
  <c r="E21"/>
  <c r="E28" s="1"/>
  <c r="E35" s="1"/>
  <c r="E42" s="1"/>
  <c r="E61"/>
  <c r="E62"/>
  <c r="E66"/>
  <c r="E75"/>
  <c r="E77" s="1"/>
  <c r="D35"/>
  <c r="D42" s="1"/>
  <c r="E43"/>
  <c r="D59"/>
  <c r="D60"/>
  <c r="C75"/>
  <c r="C77" s="1"/>
  <c r="C21"/>
  <c r="C28" s="1"/>
  <c r="C35" s="1"/>
  <c r="C42" s="1"/>
  <c r="C59"/>
  <c r="C60"/>
  <c r="C61"/>
  <c r="C62"/>
  <c r="C63"/>
  <c r="G64" s="1"/>
  <c r="I60" l="1"/>
  <c r="I59"/>
  <c r="D74"/>
  <c r="D76"/>
  <c r="D77"/>
  <c r="E60"/>
  <c r="E59"/>
</calcChain>
</file>

<file path=xl/sharedStrings.xml><?xml version="1.0" encoding="utf-8"?>
<sst xmlns="http://schemas.openxmlformats.org/spreadsheetml/2006/main" count="169" uniqueCount="120">
  <si>
    <t>L.p.</t>
  </si>
  <si>
    <t>Wyszczególnienie</t>
  </si>
  <si>
    <t>Prognoza 2013</t>
  </si>
  <si>
    <t>Prognoza 2014</t>
  </si>
  <si>
    <t>Prognoza 2015</t>
  </si>
  <si>
    <t>Dochody ogółem, z tego:</t>
  </si>
  <si>
    <t>1a</t>
  </si>
  <si>
    <t xml:space="preserve"> dochody bieżące, w tym: </t>
  </si>
  <si>
    <t>1aue</t>
  </si>
  <si>
    <t xml:space="preserve">  środki na programy, projekty lub zadania finansowane z udziałem środków, o których mowa w art. 5 ust. 1 pkt 2 ustawy, w tym:</t>
  </si>
  <si>
    <t>1a1</t>
  </si>
  <si>
    <t xml:space="preserve">   środki określone w art. 5 ust. 1 pkt 2 ustawy</t>
  </si>
  <si>
    <t>1b</t>
  </si>
  <si>
    <t xml:space="preserve"> dochody majątkowe, w tym:</t>
  </si>
  <si>
    <t>1c</t>
  </si>
  <si>
    <t xml:space="preserve">  ze sprzedaży majątku</t>
  </si>
  <si>
    <t>1due</t>
  </si>
  <si>
    <t xml:space="preserve">  środki na programy, projekty lub zadania finansowane z udziałem środków, o których mowa w art. 5 ust. 1 pkt 2, w tym:</t>
  </si>
  <si>
    <t>1d</t>
  </si>
  <si>
    <t xml:space="preserve">   środki określone w art. 5 ust. 1 pkt 2 ustawy </t>
  </si>
  <si>
    <t>Wydatki bieżące (bez odsetek i prowizji od: kredytów i pożyczek oraz wyemitowanych papierów wartościowych), w tym:</t>
  </si>
  <si>
    <t>2a</t>
  </si>
  <si>
    <t xml:space="preserve"> na wynagrodzenia i składki od nich naliczane</t>
  </si>
  <si>
    <t>2b</t>
  </si>
  <si>
    <t xml:space="preserve"> związane z funkcjonowaniem organów JST</t>
  </si>
  <si>
    <t>2c</t>
  </si>
  <si>
    <t xml:space="preserve"> z tytułu gwarancji i poręczeń, w tym:</t>
  </si>
  <si>
    <t>2d</t>
  </si>
  <si>
    <t xml:space="preserve">  gwarancje i poręczenia podlegające wyłączeniu z limitów spłaty zobowiązań z art. 243 ufp/169sufp</t>
  </si>
  <si>
    <t>2g</t>
  </si>
  <si>
    <t xml:space="preserve"> na pokrycie ujemnego wyniku finansowego samodzielnego publicznego zakładu opieki zdrowotnej</t>
  </si>
  <si>
    <t>2e</t>
  </si>
  <si>
    <t xml:space="preserve"> wydatki bieżące objęte limitem art. 226 ust. 4 ufp</t>
  </si>
  <si>
    <t>2f</t>
  </si>
  <si>
    <t xml:space="preserve"> na projekty realizowane przy udziale środków, o których mowa w art. 5 ust. 1 pkt 2, w tym:</t>
  </si>
  <si>
    <t>2f1</t>
  </si>
  <si>
    <t xml:space="preserve">  finansowane środkami określonymi w art. 5 ust. 1 pkt 2 ustawy</t>
  </si>
  <si>
    <t>Różnica (1-2)</t>
  </si>
  <si>
    <t>Nadwyżka budżetowa z lat ubiegłych angażowana w budżecie roku bieżącego</t>
  </si>
  <si>
    <t>4.1a</t>
  </si>
  <si>
    <t xml:space="preserve"> w tym: na pokrycie deficytu budżetu</t>
  </si>
  <si>
    <t>Wolne środki, o których mowa w art. 217 ust. 2 pkt 6 ufp, angażowane w budżecie roku bieżącego</t>
  </si>
  <si>
    <t>4.2a</t>
  </si>
  <si>
    <t>Inne przychody nie związane z zaciągnięciem długu</t>
  </si>
  <si>
    <t>5a</t>
  </si>
  <si>
    <t>Środki do dyspozycji (3+4+5)</t>
  </si>
  <si>
    <t>Spłata i obsługa długu, z tego:</t>
  </si>
  <si>
    <t>7a</t>
  </si>
  <si>
    <t xml:space="preserve"> rozchody z tytułu spłaty rat kapitałowych oraz wykupu papierów wartościowych, w tym:</t>
  </si>
  <si>
    <t>7a1</t>
  </si>
  <si>
    <t xml:space="preserve">  kwota wyłączeń z art. 243 ust. 3 pkt 1 ufp oraz art. 169 ust. 3 sufp przypadająca na dany rok budżetowy</t>
  </si>
  <si>
    <t>7b</t>
  </si>
  <si>
    <t xml:space="preserve"> wydatki bieżące na obsługę długu, w tym:</t>
  </si>
  <si>
    <t>7b1</t>
  </si>
  <si>
    <t xml:space="preserve">  odsetki i dyskonto</t>
  </si>
  <si>
    <t>Inne rozchody (bez spłaty długu np. udzielane pożyczki)</t>
  </si>
  <si>
    <t>Środki do dyspozycji (6-7-8)</t>
  </si>
  <si>
    <t>Wydatki majątkowe, w tym:</t>
  </si>
  <si>
    <t>10a</t>
  </si>
  <si>
    <t xml:space="preserve"> wydatki majątkowe objęte limitem art. 226 ust. 4 ufp</t>
  </si>
  <si>
    <t>10b</t>
  </si>
  <si>
    <t>10b1</t>
  </si>
  <si>
    <t>Kredyty, pożyczki, sprzedaż papierów wartościowych</t>
  </si>
  <si>
    <t>11a</t>
  </si>
  <si>
    <t>Rozliczenie budżetu (9-10+11)</t>
  </si>
  <si>
    <t>Kwota długu, w tym:</t>
  </si>
  <si>
    <t>13a</t>
  </si>
  <si>
    <t xml:space="preserve"> dług spłacany wydatkami (zobowiązania wymagalne, umowy zaliczane do kategorii kredytów i pożyczek, itp.)</t>
  </si>
  <si>
    <t>Łączna kwota wyłączeń z art. 170 ust. 3 sufp</t>
  </si>
  <si>
    <t>Kwota zobowiązań związku współtworzonego przez jst przypadających do spłaty w danym roku budżetowym podlegająca doliczeniu zgodnie z art. 244 ufp</t>
  </si>
  <si>
    <t>Kwoty nadwyżki budżetowej planowanej w poszczególnych latach objętych prognozą **</t>
  </si>
  <si>
    <t>Wartość przejętych zobowiązań, w tym:</t>
  </si>
  <si>
    <t>17a</t>
  </si>
  <si>
    <t xml:space="preserve"> od spzoz</t>
  </si>
  <si>
    <t>17b</t>
  </si>
  <si>
    <t>Kwoty ujęte w prognozie dochodów, wydatków i długu związane ze spłatą zobowiązań przejętych od spzoz</t>
  </si>
  <si>
    <t>17c</t>
  </si>
  <si>
    <t>Dochody budżetowe z tytułu dotacji celowej z budżetu państwa o której mowa w art. 196 ustawy o działalności leczniczej</t>
  </si>
  <si>
    <t>17d</t>
  </si>
  <si>
    <t>Wysokość zobowiązań podlegających umorzeniu, o którym mowa w art. 190 ustawy o działalności leczniczej</t>
  </si>
  <si>
    <t>Wydatki na spłatę przejętych zobowiązań spzoz likwidowanego na zasadach określonych w przepisach  o działalności leczniczej</t>
  </si>
  <si>
    <t>Wydatki na spłatę przejętych zobowiązań spzoz przekształconego na zasadach określonych w przepisach  o działalności leczniczej, w tym:</t>
  </si>
  <si>
    <t>17e2.1</t>
  </si>
  <si>
    <t xml:space="preserve"> na spłatę przejętych zobowiązań spzoz przekształconego na zasadach określonych w przepisach  o działalności leczniczej, w wysokości w jakiej nie podlegają sfinansowaniu dotacją z budżetu państwa</t>
  </si>
  <si>
    <t>Zadłużenie/dochody ogółem - max 60% z art. 170 sufp (bez wyłączeń)</t>
  </si>
  <si>
    <t>18a</t>
  </si>
  <si>
    <t>Zadłużenie/dochody ogółem - max 60% z art. 170 sufp (po uwzględnieniu wyłączeń)</t>
  </si>
  <si>
    <t>Planowana łączna kwota spłaty zobowiązań/dochody ogółem - max 15% z art. 169 sufp (bez wyłączeń)</t>
  </si>
  <si>
    <t>19a</t>
  </si>
  <si>
    <t>Planowana łączna kwota spłaty zobowiązań/dochody ogółem - max 15% z art. 169 sufp (po uwzględnieniu wyłączeń)</t>
  </si>
  <si>
    <t>Relacja (Db-Wb+Dsm)/Do, o której mowa w art. 243 w danym roku</t>
  </si>
  <si>
    <t>20a</t>
  </si>
  <si>
    <t>Maksymalny dopuszczalny wskaźnik spłaty z art. 243 ufp</t>
  </si>
  <si>
    <t>20b</t>
  </si>
  <si>
    <t>Maksymalny dopuszczalny wskaźnik spłaty z art. 243 ufp (z wykonaniem za rok N-1)</t>
  </si>
  <si>
    <t>Relacja planowanej łącznej kwoty spłaty zobowiązań do dochodów  (ze związkiem oraz bez wyłączeń)</t>
  </si>
  <si>
    <t>21a</t>
  </si>
  <si>
    <t>Spełnienie wskaźnika spłaty z art. 243 ufp po uwzględnieniu art. 244 ufp (bez wyłączeń) (planistycznego)</t>
  </si>
  <si>
    <t>21b</t>
  </si>
  <si>
    <t>Spełnienie wskaźnika spłaty z art. 243 ufp po uwzględnieniu art. 244 ufp (bez wyłączeń) (z wykonaniem za rok N-1)</t>
  </si>
  <si>
    <t>Relacja planowanej łącznej kwoty spłaty zobowiązań do dochodów (po uwzględnieniu wyłączeń UE)</t>
  </si>
  <si>
    <t>22a</t>
  </si>
  <si>
    <t>Spełnienie wskaźnika spłaty z art. 243 ufp po uwzględnieniu art. 244 ufp (po uwzględnieniu wyłączeń UE) (planistycznego)</t>
  </si>
  <si>
    <t>22b</t>
  </si>
  <si>
    <t>Spełnienie wskaźnika spłaty z art. 243 ufp po uwzględnieniu art. 244 ufp (po uwzględnieniu wyłączeń UE) (z wykonaniem za rok N-1)</t>
  </si>
  <si>
    <t>Dochody bieżące</t>
  </si>
  <si>
    <t>Wydatki bieżące razem</t>
  </si>
  <si>
    <t>Dochody bieżące - wydatki bieżące</t>
  </si>
  <si>
    <t>Dochody ogółem</t>
  </si>
  <si>
    <t>Wydatki ogółem</t>
  </si>
  <si>
    <t>Wynik budżetu</t>
  </si>
  <si>
    <t>Przychody budżetu</t>
  </si>
  <si>
    <t>Rozchody budżetu</t>
  </si>
  <si>
    <t>x</t>
  </si>
  <si>
    <t>TAK</t>
  </si>
  <si>
    <t>17e1</t>
  </si>
  <si>
    <t>17e2</t>
  </si>
  <si>
    <t>PRZED ZMIANĄ</t>
  </si>
  <si>
    <t>PO ZMIANIE</t>
  </si>
  <si>
    <t>Lp</t>
  </si>
</sst>
</file>

<file path=xl/styles.xml><?xml version="1.0" encoding="utf-8"?>
<styleSheet xmlns="http://schemas.openxmlformats.org/spreadsheetml/2006/main">
  <fonts count="21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color theme="1"/>
      <name val="Arial Narrow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9">
    <xf numFmtId="0" fontId="0" fillId="0" borderId="0" xfId="0"/>
    <xf numFmtId="0" fontId="18" fillId="34" borderId="10" xfId="0" applyFont="1" applyFill="1" applyBorder="1" applyAlignment="1">
      <alignment wrapText="1"/>
    </xf>
    <xf numFmtId="0" fontId="18" fillId="33" borderId="10" xfId="0" applyFont="1" applyFill="1" applyBorder="1" applyAlignment="1">
      <alignment wrapText="1"/>
    </xf>
    <xf numFmtId="4" fontId="18" fillId="33" borderId="10" xfId="0" applyNumberFormat="1" applyFont="1" applyFill="1" applyBorder="1"/>
    <xf numFmtId="0" fontId="18" fillId="0" borderId="10" xfId="0" applyFont="1" applyBorder="1" applyAlignment="1">
      <alignment wrapText="1"/>
    </xf>
    <xf numFmtId="4" fontId="18" fillId="0" borderId="10" xfId="0" applyNumberFormat="1" applyFont="1" applyBorder="1"/>
    <xf numFmtId="0" fontId="18" fillId="35" borderId="10" xfId="0" applyFont="1" applyFill="1" applyBorder="1" applyAlignment="1">
      <alignment wrapText="1"/>
    </xf>
    <xf numFmtId="4" fontId="18" fillId="35" borderId="10" xfId="0" applyNumberFormat="1" applyFont="1" applyFill="1" applyBorder="1"/>
    <xf numFmtId="4" fontId="19" fillId="0" borderId="10" xfId="0" applyNumberFormat="1" applyFont="1" applyBorder="1" applyAlignment="1">
      <alignment horizontal="center" vertical="center"/>
    </xf>
    <xf numFmtId="10" fontId="18" fillId="0" borderId="10" xfId="0" applyNumberFormat="1" applyFont="1" applyBorder="1"/>
    <xf numFmtId="0" fontId="18" fillId="36" borderId="10" xfId="0" applyFont="1" applyFill="1" applyBorder="1" applyAlignment="1">
      <alignment wrapText="1"/>
    </xf>
    <xf numFmtId="0" fontId="19" fillId="36" borderId="10" xfId="0" applyFont="1" applyFill="1" applyBorder="1" applyAlignment="1">
      <alignment horizontal="center" vertical="center"/>
    </xf>
    <xf numFmtId="0" fontId="18" fillId="37" borderId="10" xfId="0" applyFont="1" applyFill="1" applyBorder="1" applyAlignment="1">
      <alignment wrapText="1"/>
    </xf>
    <xf numFmtId="4" fontId="18" fillId="37" borderId="10" xfId="0" applyNumberFormat="1" applyFont="1" applyFill="1" applyBorder="1"/>
    <xf numFmtId="4" fontId="19" fillId="37" borderId="10" xfId="0" applyNumberFormat="1" applyFont="1" applyFill="1" applyBorder="1" applyAlignment="1">
      <alignment horizontal="center" vertical="center"/>
    </xf>
    <xf numFmtId="10" fontId="18" fillId="37" borderId="10" xfId="0" applyNumberFormat="1" applyFont="1" applyFill="1" applyBorder="1"/>
    <xf numFmtId="0" fontId="0" fillId="37" borderId="0" xfId="0" applyFill="1" applyBorder="1"/>
    <xf numFmtId="4" fontId="18" fillId="34" borderId="10" xfId="0" applyNumberFormat="1" applyFont="1" applyFill="1" applyBorder="1"/>
    <xf numFmtId="4" fontId="19" fillId="34" borderId="10" xfId="0" applyNumberFormat="1" applyFont="1" applyFill="1" applyBorder="1" applyAlignment="1">
      <alignment horizontal="center" vertical="center"/>
    </xf>
    <xf numFmtId="10" fontId="18" fillId="34" borderId="10" xfId="0" applyNumberFormat="1" applyFont="1" applyFill="1" applyBorder="1"/>
    <xf numFmtId="0" fontId="19" fillId="34" borderId="10" xfId="0" applyFont="1" applyFill="1" applyBorder="1" applyAlignment="1">
      <alignment horizontal="center" vertical="center"/>
    </xf>
    <xf numFmtId="0" fontId="20" fillId="34" borderId="19" xfId="0" applyFont="1" applyFill="1" applyBorder="1"/>
    <xf numFmtId="0" fontId="0" fillId="34" borderId="22" xfId="0" applyFill="1" applyBorder="1"/>
    <xf numFmtId="0" fontId="20" fillId="34" borderId="25" xfId="0" applyFont="1" applyFill="1" applyBorder="1"/>
    <xf numFmtId="0" fontId="0" fillId="34" borderId="0" xfId="0" applyFill="1" applyBorder="1"/>
    <xf numFmtId="0" fontId="18" fillId="34" borderId="27" xfId="0" applyFont="1" applyFill="1" applyBorder="1" applyAlignment="1">
      <alignment wrapText="1"/>
    </xf>
    <xf numFmtId="0" fontId="18" fillId="34" borderId="28" xfId="0" applyFont="1" applyFill="1" applyBorder="1" applyAlignment="1">
      <alignment wrapText="1"/>
    </xf>
    <xf numFmtId="0" fontId="18" fillId="33" borderId="27" xfId="0" applyFont="1" applyFill="1" applyBorder="1" applyAlignment="1">
      <alignment horizontal="left"/>
    </xf>
    <xf numFmtId="4" fontId="18" fillId="33" borderId="28" xfId="0" applyNumberFormat="1" applyFont="1" applyFill="1" applyBorder="1"/>
    <xf numFmtId="0" fontId="18" fillId="0" borderId="27" xfId="0" applyFont="1" applyBorder="1" applyAlignment="1">
      <alignment horizontal="left"/>
    </xf>
    <xf numFmtId="4" fontId="18" fillId="0" borderId="28" xfId="0" applyNumberFormat="1" applyFont="1" applyBorder="1"/>
    <xf numFmtId="0" fontId="18" fillId="37" borderId="27" xfId="0" applyFont="1" applyFill="1" applyBorder="1" applyAlignment="1">
      <alignment horizontal="left"/>
    </xf>
    <xf numFmtId="4" fontId="18" fillId="37" borderId="28" xfId="0" applyNumberFormat="1" applyFont="1" applyFill="1" applyBorder="1"/>
    <xf numFmtId="0" fontId="18" fillId="35" borderId="27" xfId="0" applyFont="1" applyFill="1" applyBorder="1" applyAlignment="1">
      <alignment horizontal="left"/>
    </xf>
    <xf numFmtId="4" fontId="18" fillId="35" borderId="28" xfId="0" applyNumberFormat="1" applyFont="1" applyFill="1" applyBorder="1"/>
    <xf numFmtId="0" fontId="20" fillId="34" borderId="29" xfId="0" applyFont="1" applyFill="1" applyBorder="1"/>
    <xf numFmtId="4" fontId="19" fillId="0" borderId="28" xfId="0" applyNumberFormat="1" applyFont="1" applyBorder="1" applyAlignment="1">
      <alignment horizontal="center" vertical="center"/>
    </xf>
    <xf numFmtId="49" fontId="18" fillId="0" borderId="27" xfId="0" applyNumberFormat="1" applyFont="1" applyBorder="1" applyAlignment="1">
      <alignment horizontal="left"/>
    </xf>
    <xf numFmtId="10" fontId="18" fillId="37" borderId="28" xfId="0" applyNumberFormat="1" applyFont="1" applyFill="1" applyBorder="1"/>
    <xf numFmtId="10" fontId="18" fillId="0" borderId="28" xfId="0" applyNumberFormat="1" applyFont="1" applyBorder="1"/>
    <xf numFmtId="0" fontId="18" fillId="36" borderId="27" xfId="0" applyFont="1" applyFill="1" applyBorder="1" applyAlignment="1">
      <alignment horizontal="left"/>
    </xf>
    <xf numFmtId="0" fontId="19" fillId="36" borderId="28" xfId="0" applyFont="1" applyFill="1" applyBorder="1" applyAlignment="1">
      <alignment horizontal="center" vertical="center"/>
    </xf>
    <xf numFmtId="0" fontId="18" fillId="0" borderId="31" xfId="0" applyFont="1" applyBorder="1" applyAlignment="1">
      <alignment horizontal="left"/>
    </xf>
    <xf numFmtId="0" fontId="18" fillId="0" borderId="32" xfId="0" applyFont="1" applyBorder="1" applyAlignment="1">
      <alignment wrapText="1"/>
    </xf>
    <xf numFmtId="4" fontId="18" fillId="37" borderId="32" xfId="0" applyNumberFormat="1" applyFont="1" applyFill="1" applyBorder="1"/>
    <xf numFmtId="4" fontId="18" fillId="0" borderId="32" xfId="0" applyNumberFormat="1" applyFont="1" applyBorder="1"/>
    <xf numFmtId="4" fontId="18" fillId="34" borderId="32" xfId="0" applyNumberFormat="1" applyFont="1" applyFill="1" applyBorder="1"/>
    <xf numFmtId="4" fontId="18" fillId="0" borderId="33" xfId="0" applyNumberFormat="1" applyFont="1" applyBorder="1"/>
    <xf numFmtId="0" fontId="20" fillId="34" borderId="21" xfId="0" applyFont="1" applyFill="1" applyBorder="1" applyAlignment="1">
      <alignment horizontal="center" vertical="center"/>
    </xf>
    <xf numFmtId="0" fontId="20" fillId="34" borderId="22" xfId="0" applyFont="1" applyFill="1" applyBorder="1" applyAlignment="1">
      <alignment horizontal="center" vertical="center"/>
    </xf>
    <xf numFmtId="0" fontId="20" fillId="34" borderId="24" xfId="0" applyFont="1" applyFill="1" applyBorder="1" applyAlignment="1">
      <alignment horizontal="center" vertical="center"/>
    </xf>
    <xf numFmtId="0" fontId="20" fillId="34" borderId="16" xfId="0" applyFont="1" applyFill="1" applyBorder="1" applyAlignment="1">
      <alignment horizontal="center" vertical="center"/>
    </xf>
    <xf numFmtId="0" fontId="20" fillId="34" borderId="17" xfId="0" applyFont="1" applyFill="1" applyBorder="1" applyAlignment="1">
      <alignment horizontal="center" vertical="center"/>
    </xf>
    <xf numFmtId="0" fontId="20" fillId="34" borderId="26" xfId="0" applyFont="1" applyFill="1" applyBorder="1" applyAlignment="1">
      <alignment horizontal="center" vertical="center"/>
    </xf>
    <xf numFmtId="0" fontId="20" fillId="34" borderId="21" xfId="0" applyFont="1" applyFill="1" applyBorder="1" applyAlignment="1">
      <alignment horizontal="center" vertical="center" wrapText="1"/>
    </xf>
    <xf numFmtId="0" fontId="20" fillId="34" borderId="22" xfId="0" applyFont="1" applyFill="1" applyBorder="1" applyAlignment="1">
      <alignment horizontal="center" vertical="center" wrapText="1"/>
    </xf>
    <xf numFmtId="0" fontId="20" fillId="34" borderId="23" xfId="0" applyFont="1" applyFill="1" applyBorder="1" applyAlignment="1">
      <alignment horizontal="center" vertical="center" wrapText="1"/>
    </xf>
    <xf numFmtId="0" fontId="20" fillId="34" borderId="16" xfId="0" applyFont="1" applyFill="1" applyBorder="1" applyAlignment="1">
      <alignment horizontal="center" vertical="center" wrapText="1"/>
    </xf>
    <xf numFmtId="0" fontId="20" fillId="34" borderId="17" xfId="0" applyFont="1" applyFill="1" applyBorder="1" applyAlignment="1">
      <alignment horizontal="center" vertical="center" wrapText="1"/>
    </xf>
    <xf numFmtId="0" fontId="20" fillId="34" borderId="18" xfId="0" applyFont="1" applyFill="1" applyBorder="1" applyAlignment="1">
      <alignment horizontal="center" vertical="center" wrapText="1"/>
    </xf>
    <xf numFmtId="0" fontId="20" fillId="34" borderId="20" xfId="0" applyFont="1" applyFill="1" applyBorder="1" applyAlignment="1">
      <alignment horizontal="center" vertical="center"/>
    </xf>
    <xf numFmtId="0" fontId="20" fillId="34" borderId="12" xfId="0" applyFont="1" applyFill="1" applyBorder="1" applyAlignment="1">
      <alignment horizontal="center" vertical="center"/>
    </xf>
    <xf numFmtId="0" fontId="20" fillId="34" borderId="11" xfId="0" applyFont="1" applyFill="1" applyBorder="1" applyAlignment="1">
      <alignment horizontal="center" vertical="center"/>
    </xf>
    <xf numFmtId="0" fontId="20" fillId="34" borderId="13" xfId="0" applyFont="1" applyFill="1" applyBorder="1" applyAlignment="1">
      <alignment horizontal="center" vertical="center" wrapText="1"/>
    </xf>
    <xf numFmtId="0" fontId="20" fillId="34" borderId="14" xfId="0" applyFont="1" applyFill="1" applyBorder="1" applyAlignment="1">
      <alignment horizontal="center" vertical="center" wrapText="1"/>
    </xf>
    <xf numFmtId="0" fontId="20" fillId="34" borderId="15" xfId="0" applyFont="1" applyFill="1" applyBorder="1" applyAlignment="1">
      <alignment horizontal="center" vertical="center" wrapText="1"/>
    </xf>
    <xf numFmtId="0" fontId="20" fillId="34" borderId="13" xfId="0" applyFont="1" applyFill="1" applyBorder="1" applyAlignment="1">
      <alignment horizontal="center" vertical="center"/>
    </xf>
    <xf numFmtId="0" fontId="20" fillId="34" borderId="14" xfId="0" applyFont="1" applyFill="1" applyBorder="1" applyAlignment="1">
      <alignment horizontal="center" vertical="center"/>
    </xf>
    <xf numFmtId="0" fontId="20" fillId="34" borderId="30" xfId="0" applyFont="1" applyFill="1" applyBorder="1" applyAlignment="1">
      <alignment horizontal="center" vertical="center"/>
    </xf>
  </cellXfs>
  <cellStyles count="42">
    <cellStyle name="20% - akcent 1" xfId="19" builtinId="30" customBuiltin="1"/>
    <cellStyle name="20% - akcent 2" xfId="23" builtinId="34" customBuiltin="1"/>
    <cellStyle name="20% - akcent 3" xfId="27" builtinId="38" customBuiltin="1"/>
    <cellStyle name="20% - akcent 4" xfId="31" builtinId="42" customBuiltin="1"/>
    <cellStyle name="20% - akcent 5" xfId="35" builtinId="46" customBuiltin="1"/>
    <cellStyle name="20% - akcent 6" xfId="39" builtinId="50" customBuiltin="1"/>
    <cellStyle name="40% - akcent 1" xfId="20" builtinId="31" customBuiltin="1"/>
    <cellStyle name="40% - akcent 2" xfId="24" builtinId="35" customBuiltin="1"/>
    <cellStyle name="40% - akcent 3" xfId="28" builtinId="39" customBuiltin="1"/>
    <cellStyle name="40% - akcent 4" xfId="32" builtinId="43" customBuiltin="1"/>
    <cellStyle name="40% - akcent 5" xfId="36" builtinId="47" customBuiltin="1"/>
    <cellStyle name="40% - akcent 6" xfId="40" builtinId="51" customBuiltin="1"/>
    <cellStyle name="60% - akcent 1" xfId="21" builtinId="32" customBuiltin="1"/>
    <cellStyle name="60% - akcent 2" xfId="25" builtinId="36" customBuiltin="1"/>
    <cellStyle name="60% - akcent 3" xfId="29" builtinId="40" customBuiltin="1"/>
    <cellStyle name="60% - akcent 4" xfId="33" builtinId="44" customBuiltin="1"/>
    <cellStyle name="60% - akcent 5" xfId="37" builtinId="48" customBuiltin="1"/>
    <cellStyle name="60% -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e" xfId="7" builtinId="27" customBuiltin="1"/>
  </cellStyles>
  <dxfs count="0"/>
  <tableStyles count="0" defaultTableStyle="TableStyleMedium9" defaultPivotStyle="PivotStyleLight16"/>
  <colors>
    <mruColors>
      <color rgb="FFFFFF99"/>
      <color rgb="FFFF66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4"/>
  <sheetViews>
    <sheetView tabSelected="1" view="pageBreakPreview" zoomScaleNormal="100" zoomScaleSheetLayoutView="100" workbookViewId="0">
      <pane xSplit="2" ySplit="4" topLeftCell="C65" activePane="bottomRight" state="frozen"/>
      <selection pane="topRight" activeCell="D1" sqref="D1"/>
      <selection pane="bottomLeft" activeCell="A3" sqref="A3"/>
      <selection pane="bottomRight" activeCell="B19" sqref="B19"/>
    </sheetView>
  </sheetViews>
  <sheetFormatPr defaultRowHeight="14.25"/>
  <cols>
    <col min="1" max="1" width="7.25" customWidth="1"/>
    <col min="2" max="2" width="37.25" customWidth="1"/>
    <col min="3" max="5" width="11.625" customWidth="1"/>
    <col min="6" max="6" width="3" customWidth="1"/>
    <col min="7" max="14" width="11.625" customWidth="1"/>
  </cols>
  <sheetData>
    <row r="1" spans="1:9" ht="15">
      <c r="A1" s="21"/>
      <c r="B1" s="60" t="s">
        <v>1</v>
      </c>
      <c r="C1" s="54" t="s">
        <v>117</v>
      </c>
      <c r="D1" s="55"/>
      <c r="E1" s="56"/>
      <c r="F1" s="22"/>
      <c r="G1" s="48" t="s">
        <v>118</v>
      </c>
      <c r="H1" s="49"/>
      <c r="I1" s="50"/>
    </row>
    <row r="2" spans="1:9" ht="15">
      <c r="A2" s="23" t="s">
        <v>119</v>
      </c>
      <c r="B2" s="61"/>
      <c r="C2" s="57"/>
      <c r="D2" s="58"/>
      <c r="E2" s="59"/>
      <c r="F2" s="24"/>
      <c r="G2" s="51"/>
      <c r="H2" s="52"/>
      <c r="I2" s="53"/>
    </row>
    <row r="3" spans="1:9">
      <c r="A3" s="25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/>
      <c r="G3" s="1" t="s">
        <v>2</v>
      </c>
      <c r="H3" s="1" t="s">
        <v>3</v>
      </c>
      <c r="I3" s="26" t="s">
        <v>4</v>
      </c>
    </row>
    <row r="4" spans="1:9" ht="27.75" customHeight="1">
      <c r="A4" s="27">
        <v>1</v>
      </c>
      <c r="B4" s="2" t="s">
        <v>5</v>
      </c>
      <c r="C4" s="3">
        <f t="shared" ref="C4:E4" si="0">SUM(C5+C8)</f>
        <v>147917578</v>
      </c>
      <c r="D4" s="3">
        <f t="shared" si="0"/>
        <v>148343813</v>
      </c>
      <c r="E4" s="3">
        <f t="shared" si="0"/>
        <v>153699889</v>
      </c>
      <c r="F4" s="17"/>
      <c r="G4" s="3">
        <f t="shared" ref="G4:I4" si="1">SUM(G5+G8)</f>
        <v>148223040</v>
      </c>
      <c r="H4" s="3">
        <f t="shared" si="1"/>
        <v>146843813</v>
      </c>
      <c r="I4" s="28">
        <f t="shared" si="1"/>
        <v>152199889</v>
      </c>
    </row>
    <row r="5" spans="1:9">
      <c r="A5" s="29" t="s">
        <v>6</v>
      </c>
      <c r="B5" s="4" t="s">
        <v>7</v>
      </c>
      <c r="C5" s="13">
        <v>144492608</v>
      </c>
      <c r="D5" s="5">
        <v>148343813</v>
      </c>
      <c r="E5" s="5">
        <v>153699889</v>
      </c>
      <c r="F5" s="17"/>
      <c r="G5" s="13">
        <v>144789070</v>
      </c>
      <c r="H5" s="5">
        <v>146843813</v>
      </c>
      <c r="I5" s="30">
        <v>152199889</v>
      </c>
    </row>
    <row r="6" spans="1:9" ht="45" customHeight="1">
      <c r="A6" s="29" t="s">
        <v>8</v>
      </c>
      <c r="B6" s="4" t="s">
        <v>9</v>
      </c>
      <c r="C6" s="13">
        <v>3364323</v>
      </c>
      <c r="D6" s="5">
        <v>706951</v>
      </c>
      <c r="E6" s="5">
        <v>0</v>
      </c>
      <c r="F6" s="17"/>
      <c r="G6" s="13">
        <v>3364323</v>
      </c>
      <c r="H6" s="5">
        <v>706951</v>
      </c>
      <c r="I6" s="30">
        <v>0</v>
      </c>
    </row>
    <row r="7" spans="1:9">
      <c r="A7" s="29" t="s">
        <v>10</v>
      </c>
      <c r="B7" s="4" t="s">
        <v>11</v>
      </c>
      <c r="C7" s="13">
        <v>3364323</v>
      </c>
      <c r="D7" s="5">
        <v>706951</v>
      </c>
      <c r="E7" s="5">
        <v>0</v>
      </c>
      <c r="F7" s="17"/>
      <c r="G7" s="13">
        <v>3364323</v>
      </c>
      <c r="H7" s="5">
        <v>706951</v>
      </c>
      <c r="I7" s="30">
        <v>0</v>
      </c>
    </row>
    <row r="8" spans="1:9">
      <c r="A8" s="29" t="s">
        <v>12</v>
      </c>
      <c r="B8" s="4" t="s">
        <v>13</v>
      </c>
      <c r="C8" s="13">
        <v>3424970</v>
      </c>
      <c r="D8" s="5">
        <v>0</v>
      </c>
      <c r="E8" s="5">
        <v>0</v>
      </c>
      <c r="F8" s="17"/>
      <c r="G8" s="13">
        <v>3433970</v>
      </c>
      <c r="H8" s="5">
        <v>0</v>
      </c>
      <c r="I8" s="30">
        <v>0</v>
      </c>
    </row>
    <row r="9" spans="1:9">
      <c r="A9" s="29" t="s">
        <v>14</v>
      </c>
      <c r="B9" s="4" t="s">
        <v>15</v>
      </c>
      <c r="C9" s="13">
        <v>0</v>
      </c>
      <c r="D9" s="5">
        <v>0</v>
      </c>
      <c r="E9" s="5">
        <v>0</v>
      </c>
      <c r="F9" s="17"/>
      <c r="G9" s="13">
        <v>0</v>
      </c>
      <c r="H9" s="5">
        <v>0</v>
      </c>
      <c r="I9" s="30">
        <v>0</v>
      </c>
    </row>
    <row r="10" spans="1:9" ht="36">
      <c r="A10" s="29" t="s">
        <v>16</v>
      </c>
      <c r="B10" s="4" t="s">
        <v>17</v>
      </c>
      <c r="C10" s="13">
        <v>1653245</v>
      </c>
      <c r="D10" s="5">
        <v>0</v>
      </c>
      <c r="E10" s="5">
        <v>0</v>
      </c>
      <c r="F10" s="17"/>
      <c r="G10" s="13">
        <v>1653245</v>
      </c>
      <c r="H10" s="5">
        <v>0</v>
      </c>
      <c r="I10" s="30">
        <v>0</v>
      </c>
    </row>
    <row r="11" spans="1:9">
      <c r="A11" s="29" t="s">
        <v>18</v>
      </c>
      <c r="B11" s="4" t="s">
        <v>19</v>
      </c>
      <c r="C11" s="13">
        <v>1653245</v>
      </c>
      <c r="D11" s="5">
        <v>0</v>
      </c>
      <c r="E11" s="5">
        <v>0</v>
      </c>
      <c r="F11" s="17"/>
      <c r="G11" s="13">
        <v>1653245</v>
      </c>
      <c r="H11" s="5">
        <v>0</v>
      </c>
      <c r="I11" s="30">
        <v>0</v>
      </c>
    </row>
    <row r="12" spans="1:9" ht="36">
      <c r="A12" s="29">
        <v>2</v>
      </c>
      <c r="B12" s="4" t="s">
        <v>20</v>
      </c>
      <c r="C12" s="13">
        <v>136070205</v>
      </c>
      <c r="D12" s="5">
        <v>132468427</v>
      </c>
      <c r="E12" s="5">
        <v>135295844</v>
      </c>
      <c r="F12" s="17"/>
      <c r="G12" s="13">
        <v>136477327</v>
      </c>
      <c r="H12" s="5">
        <v>132268427</v>
      </c>
      <c r="I12" s="30">
        <v>135295844</v>
      </c>
    </row>
    <row r="13" spans="1:9">
      <c r="A13" s="29" t="s">
        <v>21</v>
      </c>
      <c r="B13" s="4" t="s">
        <v>22</v>
      </c>
      <c r="C13" s="13">
        <v>60878985</v>
      </c>
      <c r="D13" s="5">
        <v>63922934</v>
      </c>
      <c r="E13" s="5">
        <v>64581340</v>
      </c>
      <c r="F13" s="17"/>
      <c r="G13" s="13">
        <v>60878985</v>
      </c>
      <c r="H13" s="5">
        <v>63922934</v>
      </c>
      <c r="I13" s="30">
        <v>64581340</v>
      </c>
    </row>
    <row r="14" spans="1:9">
      <c r="A14" s="29" t="s">
        <v>23</v>
      </c>
      <c r="B14" s="4" t="s">
        <v>24</v>
      </c>
      <c r="C14" s="13">
        <v>20415550</v>
      </c>
      <c r="D14" s="5">
        <f>(C14*1.5%)+C14</f>
        <v>20721783.25</v>
      </c>
      <c r="E14" s="5">
        <f t="shared" ref="E14" si="2">(D14*1.5%)+D14</f>
        <v>21032609.998750001</v>
      </c>
      <c r="F14" s="17"/>
      <c r="G14" s="13">
        <v>20415550</v>
      </c>
      <c r="H14" s="5">
        <f>(G14*1.5%)+G14</f>
        <v>20721783.25</v>
      </c>
      <c r="I14" s="30">
        <f t="shared" ref="I14" si="3">(H14*1.5%)+H14</f>
        <v>21032609.998750001</v>
      </c>
    </row>
    <row r="15" spans="1:9">
      <c r="A15" s="29" t="s">
        <v>25</v>
      </c>
      <c r="B15" s="4" t="s">
        <v>26</v>
      </c>
      <c r="C15" s="13">
        <v>811932</v>
      </c>
      <c r="D15" s="5">
        <v>787368</v>
      </c>
      <c r="E15" s="5">
        <v>762804</v>
      </c>
      <c r="F15" s="17"/>
      <c r="G15" s="13">
        <v>811932</v>
      </c>
      <c r="H15" s="5">
        <v>787368</v>
      </c>
      <c r="I15" s="30">
        <v>762804</v>
      </c>
    </row>
    <row r="16" spans="1:9" ht="24">
      <c r="A16" s="29" t="s">
        <v>27</v>
      </c>
      <c r="B16" s="4" t="s">
        <v>28</v>
      </c>
      <c r="C16" s="13">
        <v>0</v>
      </c>
      <c r="D16" s="5">
        <v>0</v>
      </c>
      <c r="E16" s="5">
        <v>0</v>
      </c>
      <c r="F16" s="17"/>
      <c r="G16" s="13">
        <v>0</v>
      </c>
      <c r="H16" s="5">
        <v>0</v>
      </c>
      <c r="I16" s="30">
        <v>0</v>
      </c>
    </row>
    <row r="17" spans="1:9" ht="41.25" customHeight="1">
      <c r="A17" s="29" t="s">
        <v>29</v>
      </c>
      <c r="B17" s="4" t="s">
        <v>30</v>
      </c>
      <c r="C17" s="13">
        <v>5000000</v>
      </c>
      <c r="D17" s="5">
        <v>0</v>
      </c>
      <c r="E17" s="5">
        <v>0</v>
      </c>
      <c r="F17" s="17"/>
      <c r="G17" s="13">
        <v>5000000</v>
      </c>
      <c r="H17" s="5">
        <v>0</v>
      </c>
      <c r="I17" s="30">
        <v>0</v>
      </c>
    </row>
    <row r="18" spans="1:9">
      <c r="A18" s="29" t="s">
        <v>31</v>
      </c>
      <c r="B18" s="4" t="s">
        <v>32</v>
      </c>
      <c r="C18" s="13">
        <v>10474642</v>
      </c>
      <c r="D18" s="5">
        <v>9189515</v>
      </c>
      <c r="E18" s="5">
        <v>9369042</v>
      </c>
      <c r="F18" s="17"/>
      <c r="G18" s="13">
        <v>10474642</v>
      </c>
      <c r="H18" s="5">
        <v>9189515</v>
      </c>
      <c r="I18" s="30">
        <v>9369042</v>
      </c>
    </row>
    <row r="19" spans="1:9" ht="24">
      <c r="A19" s="29" t="s">
        <v>33</v>
      </c>
      <c r="B19" s="4" t="s">
        <v>34</v>
      </c>
      <c r="C19" s="13">
        <v>3503878</v>
      </c>
      <c r="D19" s="5">
        <v>706951</v>
      </c>
      <c r="E19" s="5">
        <v>0</v>
      </c>
      <c r="F19" s="17"/>
      <c r="G19" s="13">
        <v>3503878</v>
      </c>
      <c r="H19" s="5">
        <v>706951</v>
      </c>
      <c r="I19" s="30">
        <v>0</v>
      </c>
    </row>
    <row r="20" spans="1:9" ht="24">
      <c r="A20" s="29" t="s">
        <v>35</v>
      </c>
      <c r="B20" s="4" t="s">
        <v>36</v>
      </c>
      <c r="C20" s="13">
        <v>3503878</v>
      </c>
      <c r="D20" s="5">
        <v>706951</v>
      </c>
      <c r="E20" s="5">
        <v>0</v>
      </c>
      <c r="F20" s="17"/>
      <c r="G20" s="13">
        <v>3503878</v>
      </c>
      <c r="H20" s="5">
        <v>706951</v>
      </c>
      <c r="I20" s="30">
        <v>0</v>
      </c>
    </row>
    <row r="21" spans="1:9">
      <c r="A21" s="27">
        <v>3</v>
      </c>
      <c r="B21" s="2" t="s">
        <v>37</v>
      </c>
      <c r="C21" s="3">
        <f t="shared" ref="C21:E21" si="4">SUM(C4-C12)</f>
        <v>11847373</v>
      </c>
      <c r="D21" s="3">
        <f t="shared" si="4"/>
        <v>15875386</v>
      </c>
      <c r="E21" s="3">
        <f t="shared" si="4"/>
        <v>18404045</v>
      </c>
      <c r="F21" s="17"/>
      <c r="G21" s="3">
        <f t="shared" ref="G21:I21" si="5">SUM(G4-G12)</f>
        <v>11745713</v>
      </c>
      <c r="H21" s="3">
        <f t="shared" si="5"/>
        <v>14575386</v>
      </c>
      <c r="I21" s="28">
        <f t="shared" si="5"/>
        <v>16904045</v>
      </c>
    </row>
    <row r="22" spans="1:9" ht="24">
      <c r="A22" s="29" t="str">
        <f>"4.1"</f>
        <v>4.1</v>
      </c>
      <c r="B22" s="4" t="s">
        <v>38</v>
      </c>
      <c r="C22" s="13">
        <v>0</v>
      </c>
      <c r="D22" s="5">
        <v>0</v>
      </c>
      <c r="E22" s="5">
        <v>0</v>
      </c>
      <c r="F22" s="17"/>
      <c r="G22" s="13">
        <v>0</v>
      </c>
      <c r="H22" s="5">
        <v>0</v>
      </c>
      <c r="I22" s="30">
        <v>0</v>
      </c>
    </row>
    <row r="23" spans="1:9">
      <c r="A23" s="29" t="s">
        <v>39</v>
      </c>
      <c r="B23" s="4" t="s">
        <v>40</v>
      </c>
      <c r="C23" s="13">
        <v>0</v>
      </c>
      <c r="D23" s="5">
        <v>0</v>
      </c>
      <c r="E23" s="5">
        <v>0</v>
      </c>
      <c r="F23" s="17"/>
      <c r="G23" s="13">
        <v>0</v>
      </c>
      <c r="H23" s="5">
        <v>0</v>
      </c>
      <c r="I23" s="30">
        <v>0</v>
      </c>
    </row>
    <row r="24" spans="1:9" ht="24">
      <c r="A24" s="29" t="str">
        <f>"4.2"</f>
        <v>4.2</v>
      </c>
      <c r="B24" s="4" t="s">
        <v>41</v>
      </c>
      <c r="C24" s="13">
        <v>2000000</v>
      </c>
      <c r="D24" s="5">
        <v>0</v>
      </c>
      <c r="E24" s="5">
        <v>0</v>
      </c>
      <c r="F24" s="17"/>
      <c r="G24" s="13">
        <v>5133560</v>
      </c>
      <c r="H24" s="5">
        <v>0</v>
      </c>
      <c r="I24" s="30">
        <v>0</v>
      </c>
    </row>
    <row r="25" spans="1:9">
      <c r="A25" s="29" t="s">
        <v>42</v>
      </c>
      <c r="B25" s="4" t="s">
        <v>40</v>
      </c>
      <c r="C25" s="13"/>
      <c r="D25" s="5">
        <v>0</v>
      </c>
      <c r="E25" s="5">
        <v>0</v>
      </c>
      <c r="F25" s="17"/>
      <c r="G25" s="13">
        <v>133560</v>
      </c>
      <c r="H25" s="5">
        <v>0</v>
      </c>
      <c r="I25" s="30">
        <v>0</v>
      </c>
    </row>
    <row r="26" spans="1:9">
      <c r="A26" s="29">
        <v>5</v>
      </c>
      <c r="B26" s="4" t="s">
        <v>43</v>
      </c>
      <c r="C26" s="13">
        <v>0</v>
      </c>
      <c r="D26" s="5">
        <v>0</v>
      </c>
      <c r="E26" s="5">
        <v>0</v>
      </c>
      <c r="F26" s="17"/>
      <c r="G26" s="13">
        <v>0</v>
      </c>
      <c r="H26" s="5">
        <v>1500000</v>
      </c>
      <c r="I26" s="30">
        <v>1500000</v>
      </c>
    </row>
    <row r="27" spans="1:9">
      <c r="A27" s="29" t="s">
        <v>44</v>
      </c>
      <c r="B27" s="4" t="s">
        <v>40</v>
      </c>
      <c r="C27" s="13">
        <v>0</v>
      </c>
      <c r="D27" s="5">
        <v>0</v>
      </c>
      <c r="E27" s="5">
        <v>0</v>
      </c>
      <c r="F27" s="17"/>
      <c r="G27" s="13">
        <v>0</v>
      </c>
      <c r="H27" s="5">
        <v>0</v>
      </c>
      <c r="I27" s="30">
        <v>0</v>
      </c>
    </row>
    <row r="28" spans="1:9">
      <c r="A28" s="27">
        <v>6</v>
      </c>
      <c r="B28" s="2" t="s">
        <v>45</v>
      </c>
      <c r="C28" s="3">
        <f t="shared" ref="C28:E28" si="6">SUM(C21+C22+C24+C26)</f>
        <v>13847373</v>
      </c>
      <c r="D28" s="3">
        <f t="shared" si="6"/>
        <v>15875386</v>
      </c>
      <c r="E28" s="3">
        <f t="shared" si="6"/>
        <v>18404045</v>
      </c>
      <c r="F28" s="17"/>
      <c r="G28" s="3">
        <f t="shared" ref="G28:I28" si="7">SUM(G21+G22+G24+G26)</f>
        <v>16879273</v>
      </c>
      <c r="H28" s="3">
        <f t="shared" si="7"/>
        <v>16075386</v>
      </c>
      <c r="I28" s="28">
        <f t="shared" si="7"/>
        <v>18404045</v>
      </c>
    </row>
    <row r="29" spans="1:9">
      <c r="A29" s="27">
        <v>7</v>
      </c>
      <c r="B29" s="2" t="s">
        <v>46</v>
      </c>
      <c r="C29" s="3">
        <f t="shared" ref="C29:E29" si="8">SUM(C30+C32)</f>
        <v>8145008</v>
      </c>
      <c r="D29" s="3">
        <f t="shared" si="8"/>
        <v>8139695</v>
      </c>
      <c r="E29" s="3">
        <f t="shared" si="8"/>
        <v>8687126</v>
      </c>
      <c r="F29" s="17"/>
      <c r="G29" s="3">
        <f t="shared" ref="G29:I29" si="9">SUM(G30+G32)</f>
        <v>8145008</v>
      </c>
      <c r="H29" s="3">
        <f t="shared" si="9"/>
        <v>8339695</v>
      </c>
      <c r="I29" s="28">
        <f t="shared" si="9"/>
        <v>8687126</v>
      </c>
    </row>
    <row r="30" spans="1:9" ht="24">
      <c r="A30" s="31" t="s">
        <v>47</v>
      </c>
      <c r="B30" s="12" t="s">
        <v>48</v>
      </c>
      <c r="C30" s="13">
        <v>5608508</v>
      </c>
      <c r="D30" s="13">
        <v>5535212</v>
      </c>
      <c r="E30" s="13">
        <v>5916667</v>
      </c>
      <c r="F30" s="17"/>
      <c r="G30" s="13">
        <v>5608508</v>
      </c>
      <c r="H30" s="13">
        <v>5735212</v>
      </c>
      <c r="I30" s="32">
        <v>5916667</v>
      </c>
    </row>
    <row r="31" spans="1:9" ht="24">
      <c r="A31" s="29" t="s">
        <v>49</v>
      </c>
      <c r="B31" s="4" t="s">
        <v>50</v>
      </c>
      <c r="C31" s="13">
        <v>0</v>
      </c>
      <c r="D31" s="5">
        <v>0</v>
      </c>
      <c r="E31" s="5">
        <v>0</v>
      </c>
      <c r="F31" s="17"/>
      <c r="G31" s="13">
        <v>0</v>
      </c>
      <c r="H31" s="5">
        <v>0</v>
      </c>
      <c r="I31" s="30">
        <v>0</v>
      </c>
    </row>
    <row r="32" spans="1:9">
      <c r="A32" s="29" t="s">
        <v>51</v>
      </c>
      <c r="B32" s="4" t="s">
        <v>52</v>
      </c>
      <c r="C32" s="13">
        <f t="shared" ref="C32:E32" si="10">SUM(C33)</f>
        <v>2536500</v>
      </c>
      <c r="D32" s="5">
        <f t="shared" si="10"/>
        <v>2604483</v>
      </c>
      <c r="E32" s="5">
        <f t="shared" si="10"/>
        <v>2770459</v>
      </c>
      <c r="F32" s="17"/>
      <c r="G32" s="13">
        <f t="shared" ref="G32:I32" si="11">SUM(G33)</f>
        <v>2536500</v>
      </c>
      <c r="H32" s="5">
        <f t="shared" si="11"/>
        <v>2604483</v>
      </c>
      <c r="I32" s="30">
        <f t="shared" si="11"/>
        <v>2770459</v>
      </c>
    </row>
    <row r="33" spans="1:9">
      <c r="A33" s="29" t="s">
        <v>53</v>
      </c>
      <c r="B33" s="4" t="s">
        <v>54</v>
      </c>
      <c r="C33" s="13">
        <v>2536500</v>
      </c>
      <c r="D33" s="5">
        <v>2604483</v>
      </c>
      <c r="E33" s="5">
        <v>2770459</v>
      </c>
      <c r="F33" s="17"/>
      <c r="G33" s="13">
        <v>2536500</v>
      </c>
      <c r="H33" s="5">
        <v>2604483</v>
      </c>
      <c r="I33" s="30">
        <v>2770459</v>
      </c>
    </row>
    <row r="34" spans="1:9" ht="23.25" customHeight="1">
      <c r="A34" s="29">
        <v>8</v>
      </c>
      <c r="B34" s="4" t="s">
        <v>55</v>
      </c>
      <c r="C34" s="13">
        <v>0</v>
      </c>
      <c r="D34" s="5">
        <v>0</v>
      </c>
      <c r="E34" s="5">
        <v>0</v>
      </c>
      <c r="F34" s="17"/>
      <c r="G34" s="13">
        <v>3000000</v>
      </c>
      <c r="H34" s="5">
        <v>0</v>
      </c>
      <c r="I34" s="30">
        <v>0</v>
      </c>
    </row>
    <row r="35" spans="1:9">
      <c r="A35" s="27">
        <v>9</v>
      </c>
      <c r="B35" s="2" t="s">
        <v>56</v>
      </c>
      <c r="C35" s="3">
        <f t="shared" ref="C35:E35" si="12">SUM(C28-C29-C34)</f>
        <v>5702365</v>
      </c>
      <c r="D35" s="3">
        <f t="shared" si="12"/>
        <v>7735691</v>
      </c>
      <c r="E35" s="3">
        <f t="shared" si="12"/>
        <v>9716919</v>
      </c>
      <c r="F35" s="17"/>
      <c r="G35" s="3">
        <f t="shared" ref="G35:I35" si="13">SUM(G28-G29-G34)</f>
        <v>5734265</v>
      </c>
      <c r="H35" s="3">
        <f t="shared" si="13"/>
        <v>7735691</v>
      </c>
      <c r="I35" s="28">
        <f t="shared" si="13"/>
        <v>9716919</v>
      </c>
    </row>
    <row r="36" spans="1:9">
      <c r="A36" s="29">
        <v>10</v>
      </c>
      <c r="B36" s="4" t="s">
        <v>57</v>
      </c>
      <c r="C36" s="13">
        <v>20702365</v>
      </c>
      <c r="D36" s="5">
        <v>19735691</v>
      </c>
      <c r="E36" s="5">
        <v>18716919</v>
      </c>
      <c r="F36" s="17"/>
      <c r="G36" s="13">
        <v>20734265</v>
      </c>
      <c r="H36" s="5">
        <v>19735691</v>
      </c>
      <c r="I36" s="30">
        <v>18716919</v>
      </c>
    </row>
    <row r="37" spans="1:9">
      <c r="A37" s="29" t="s">
        <v>58</v>
      </c>
      <c r="B37" s="4" t="s">
        <v>59</v>
      </c>
      <c r="C37" s="13">
        <v>3339870</v>
      </c>
      <c r="D37" s="5">
        <v>500000</v>
      </c>
      <c r="E37" s="5">
        <v>500000</v>
      </c>
      <c r="F37" s="17"/>
      <c r="G37" s="13">
        <v>3339870</v>
      </c>
      <c r="H37" s="5">
        <v>500000</v>
      </c>
      <c r="I37" s="30">
        <v>500000</v>
      </c>
    </row>
    <row r="38" spans="1:9" ht="24">
      <c r="A38" s="29" t="s">
        <v>60</v>
      </c>
      <c r="B38" s="4" t="s">
        <v>34</v>
      </c>
      <c r="C38" s="13">
        <f>2642464+19620</f>
        <v>2662084</v>
      </c>
      <c r="D38" s="5">
        <v>0</v>
      </c>
      <c r="E38" s="5">
        <v>0</v>
      </c>
      <c r="F38" s="17"/>
      <c r="G38" s="13">
        <f>2642464+19620</f>
        <v>2662084</v>
      </c>
      <c r="H38" s="5">
        <v>0</v>
      </c>
      <c r="I38" s="30">
        <v>0</v>
      </c>
    </row>
    <row r="39" spans="1:9" ht="24">
      <c r="A39" s="29" t="s">
        <v>61</v>
      </c>
      <c r="B39" s="4" t="s">
        <v>36</v>
      </c>
      <c r="C39" s="13">
        <v>1653245</v>
      </c>
      <c r="D39" s="5">
        <v>0</v>
      </c>
      <c r="E39" s="5">
        <v>0</v>
      </c>
      <c r="F39" s="17"/>
      <c r="G39" s="13">
        <v>1653245</v>
      </c>
      <c r="H39" s="5">
        <v>0</v>
      </c>
      <c r="I39" s="30">
        <v>0</v>
      </c>
    </row>
    <row r="40" spans="1:9">
      <c r="A40" s="29">
        <v>11</v>
      </c>
      <c r="B40" s="4" t="s">
        <v>62</v>
      </c>
      <c r="C40" s="13">
        <v>15000000</v>
      </c>
      <c r="D40" s="5">
        <v>12000000</v>
      </c>
      <c r="E40" s="5">
        <v>9000000</v>
      </c>
      <c r="F40" s="17"/>
      <c r="G40" s="13">
        <v>15000000</v>
      </c>
      <c r="H40" s="5">
        <v>12000000</v>
      </c>
      <c r="I40" s="30">
        <v>9000000</v>
      </c>
    </row>
    <row r="41" spans="1:9">
      <c r="A41" s="29" t="s">
        <v>63</v>
      </c>
      <c r="B41" s="4" t="s">
        <v>40</v>
      </c>
      <c r="C41" s="13">
        <v>11391492</v>
      </c>
      <c r="D41" s="5">
        <v>6464788</v>
      </c>
      <c r="E41" s="5">
        <v>3083333</v>
      </c>
      <c r="F41" s="17"/>
      <c r="G41" s="13">
        <v>11391492</v>
      </c>
      <c r="H41" s="5">
        <v>7764788</v>
      </c>
      <c r="I41" s="30">
        <v>4583333</v>
      </c>
    </row>
    <row r="42" spans="1:9">
      <c r="A42" s="27">
        <v>12</v>
      </c>
      <c r="B42" s="2" t="s">
        <v>64</v>
      </c>
      <c r="C42" s="3">
        <f t="shared" ref="C42:E42" si="14">SUM(C35-C36+C40)</f>
        <v>0</v>
      </c>
      <c r="D42" s="3">
        <f t="shared" si="14"/>
        <v>0</v>
      </c>
      <c r="E42" s="3">
        <f t="shared" si="14"/>
        <v>0</v>
      </c>
      <c r="F42" s="17"/>
      <c r="G42" s="3">
        <f t="shared" ref="G42:I42" si="15">SUM(G35-G36+G40)</f>
        <v>0</v>
      </c>
      <c r="H42" s="3">
        <f t="shared" si="15"/>
        <v>0</v>
      </c>
      <c r="I42" s="28">
        <f t="shared" si="15"/>
        <v>0</v>
      </c>
    </row>
    <row r="43" spans="1:9">
      <c r="A43" s="33">
        <v>13</v>
      </c>
      <c r="B43" s="6" t="s">
        <v>65</v>
      </c>
      <c r="C43" s="7">
        <v>54139571.579999998</v>
      </c>
      <c r="D43" s="7">
        <f t="shared" ref="D43:E43" si="16">SUM(C43+D40-D30)</f>
        <v>60604359.579999998</v>
      </c>
      <c r="E43" s="7">
        <f t="shared" si="16"/>
        <v>63687692.579999998</v>
      </c>
      <c r="F43" s="17"/>
      <c r="G43" s="7">
        <v>54139571.979999997</v>
      </c>
      <c r="H43" s="7">
        <f t="shared" ref="H43:I43" si="17">SUM(G43+H40-H30)</f>
        <v>60404359.979999997</v>
      </c>
      <c r="I43" s="34">
        <f t="shared" si="17"/>
        <v>63487692.979999989</v>
      </c>
    </row>
    <row r="44" spans="1:9" ht="36">
      <c r="A44" s="29" t="s">
        <v>66</v>
      </c>
      <c r="B44" s="4" t="s">
        <v>67</v>
      </c>
      <c r="C44" s="13">
        <v>0</v>
      </c>
      <c r="D44" s="5">
        <v>0</v>
      </c>
      <c r="E44" s="5">
        <v>0</v>
      </c>
      <c r="F44" s="17"/>
      <c r="G44" s="13">
        <v>0</v>
      </c>
      <c r="H44" s="5">
        <v>0</v>
      </c>
      <c r="I44" s="30">
        <v>0</v>
      </c>
    </row>
    <row r="45" spans="1:9">
      <c r="A45" s="29">
        <v>14</v>
      </c>
      <c r="B45" s="4" t="s">
        <v>68</v>
      </c>
      <c r="C45" s="13">
        <v>0</v>
      </c>
      <c r="D45" s="5">
        <v>0</v>
      </c>
      <c r="E45" s="5">
        <v>0</v>
      </c>
      <c r="F45" s="17"/>
      <c r="G45" s="13">
        <v>0</v>
      </c>
      <c r="H45" s="5">
        <v>0</v>
      </c>
      <c r="I45" s="30">
        <v>0</v>
      </c>
    </row>
    <row r="46" spans="1:9" ht="48">
      <c r="A46" s="29">
        <v>15</v>
      </c>
      <c r="B46" s="4" t="s">
        <v>69</v>
      </c>
      <c r="C46" s="13">
        <v>0</v>
      </c>
      <c r="D46" s="5">
        <v>0</v>
      </c>
      <c r="E46" s="5">
        <v>0</v>
      </c>
      <c r="F46" s="17"/>
      <c r="G46" s="13">
        <v>0</v>
      </c>
      <c r="H46" s="5">
        <v>0</v>
      </c>
      <c r="I46" s="30">
        <v>0</v>
      </c>
    </row>
    <row r="47" spans="1:9" ht="33" customHeight="1">
      <c r="A47" s="27">
        <v>16</v>
      </c>
      <c r="B47" s="2" t="s">
        <v>70</v>
      </c>
      <c r="C47" s="3">
        <v>0</v>
      </c>
      <c r="D47" s="3">
        <v>0</v>
      </c>
      <c r="E47" s="3">
        <v>0</v>
      </c>
      <c r="F47" s="17"/>
      <c r="G47" s="3">
        <v>0</v>
      </c>
      <c r="H47" s="3">
        <v>0</v>
      </c>
      <c r="I47" s="28">
        <v>0</v>
      </c>
    </row>
    <row r="48" spans="1:9">
      <c r="A48" s="29">
        <v>17</v>
      </c>
      <c r="B48" s="4" t="s">
        <v>71</v>
      </c>
      <c r="C48" s="13">
        <v>0</v>
      </c>
      <c r="D48" s="5">
        <v>0</v>
      </c>
      <c r="E48" s="5">
        <v>0</v>
      </c>
      <c r="F48" s="17"/>
      <c r="G48" s="13">
        <v>0</v>
      </c>
      <c r="H48" s="5">
        <v>0</v>
      </c>
      <c r="I48" s="30">
        <v>0</v>
      </c>
    </row>
    <row r="49" spans="1:9">
      <c r="A49" s="29" t="s">
        <v>72</v>
      </c>
      <c r="B49" s="4" t="s">
        <v>73</v>
      </c>
      <c r="C49" s="13">
        <v>0</v>
      </c>
      <c r="D49" s="5">
        <v>0</v>
      </c>
      <c r="E49" s="5">
        <v>0</v>
      </c>
      <c r="F49" s="17"/>
      <c r="G49" s="13">
        <v>0</v>
      </c>
      <c r="H49" s="5">
        <v>0</v>
      </c>
      <c r="I49" s="30">
        <v>0</v>
      </c>
    </row>
    <row r="50" spans="1:9" ht="15">
      <c r="A50" s="35"/>
      <c r="B50" s="62" t="s">
        <v>1</v>
      </c>
      <c r="C50" s="63" t="s">
        <v>117</v>
      </c>
      <c r="D50" s="64"/>
      <c r="E50" s="65"/>
      <c r="F50" s="24"/>
      <c r="G50" s="66" t="s">
        <v>118</v>
      </c>
      <c r="H50" s="67"/>
      <c r="I50" s="68"/>
    </row>
    <row r="51" spans="1:9" ht="15">
      <c r="A51" s="23" t="s">
        <v>119</v>
      </c>
      <c r="B51" s="61"/>
      <c r="C51" s="57"/>
      <c r="D51" s="58"/>
      <c r="E51" s="59"/>
      <c r="F51" s="24"/>
      <c r="G51" s="51"/>
      <c r="H51" s="52"/>
      <c r="I51" s="53"/>
    </row>
    <row r="52" spans="1:9">
      <c r="A52" s="25" t="s">
        <v>0</v>
      </c>
      <c r="B52" s="1" t="s">
        <v>1</v>
      </c>
      <c r="C52" s="1" t="s">
        <v>2</v>
      </c>
      <c r="D52" s="1" t="s">
        <v>3</v>
      </c>
      <c r="E52" s="1" t="s">
        <v>4</v>
      </c>
      <c r="F52" s="1"/>
      <c r="G52" s="1" t="s">
        <v>2</v>
      </c>
      <c r="H52" s="1" t="s">
        <v>3</v>
      </c>
      <c r="I52" s="26" t="s">
        <v>4</v>
      </c>
    </row>
    <row r="53" spans="1:9" ht="36">
      <c r="A53" s="29" t="s">
        <v>74</v>
      </c>
      <c r="B53" s="4" t="s">
        <v>75</v>
      </c>
      <c r="C53" s="14" t="s">
        <v>113</v>
      </c>
      <c r="D53" s="8" t="s">
        <v>113</v>
      </c>
      <c r="E53" s="8" t="s">
        <v>113</v>
      </c>
      <c r="F53" s="18"/>
      <c r="G53" s="14" t="s">
        <v>113</v>
      </c>
      <c r="H53" s="8" t="s">
        <v>113</v>
      </c>
      <c r="I53" s="36" t="s">
        <v>113</v>
      </c>
    </row>
    <row r="54" spans="1:9" ht="36">
      <c r="A54" s="29" t="s">
        <v>76</v>
      </c>
      <c r="B54" s="4" t="s">
        <v>77</v>
      </c>
      <c r="C54" s="13">
        <v>0</v>
      </c>
      <c r="D54" s="5">
        <v>0</v>
      </c>
      <c r="E54" s="5">
        <v>0</v>
      </c>
      <c r="F54" s="17"/>
      <c r="G54" s="13">
        <v>0</v>
      </c>
      <c r="H54" s="5">
        <v>0</v>
      </c>
      <c r="I54" s="30">
        <v>0</v>
      </c>
    </row>
    <row r="55" spans="1:9" ht="30" customHeight="1">
      <c r="A55" s="29" t="s">
        <v>78</v>
      </c>
      <c r="B55" s="4" t="s">
        <v>79</v>
      </c>
      <c r="C55" s="13">
        <v>0</v>
      </c>
      <c r="D55" s="5">
        <v>0</v>
      </c>
      <c r="E55" s="5">
        <v>0</v>
      </c>
      <c r="F55" s="17"/>
      <c r="G55" s="13">
        <v>0</v>
      </c>
      <c r="H55" s="5">
        <v>0</v>
      </c>
      <c r="I55" s="30">
        <v>0</v>
      </c>
    </row>
    <row r="56" spans="1:9" ht="36">
      <c r="A56" s="37" t="s">
        <v>115</v>
      </c>
      <c r="B56" s="4" t="s">
        <v>80</v>
      </c>
      <c r="C56" s="13">
        <v>0</v>
      </c>
      <c r="D56" s="5">
        <v>0</v>
      </c>
      <c r="E56" s="5">
        <v>0</v>
      </c>
      <c r="F56" s="17"/>
      <c r="G56" s="13">
        <v>0</v>
      </c>
      <c r="H56" s="5">
        <v>0</v>
      </c>
      <c r="I56" s="30">
        <v>0</v>
      </c>
    </row>
    <row r="57" spans="1:9" ht="39.75" customHeight="1">
      <c r="A57" s="37" t="s">
        <v>116</v>
      </c>
      <c r="B57" s="4" t="s">
        <v>81</v>
      </c>
      <c r="C57" s="13">
        <v>0</v>
      </c>
      <c r="D57" s="5">
        <v>0</v>
      </c>
      <c r="E57" s="5">
        <v>0</v>
      </c>
      <c r="F57" s="17"/>
      <c r="G57" s="13">
        <v>0</v>
      </c>
      <c r="H57" s="5">
        <v>0</v>
      </c>
      <c r="I57" s="30">
        <v>0</v>
      </c>
    </row>
    <row r="58" spans="1:9" ht="51.75" customHeight="1">
      <c r="A58" s="29" t="s">
        <v>82</v>
      </c>
      <c r="B58" s="4" t="s">
        <v>83</v>
      </c>
      <c r="C58" s="13">
        <v>0</v>
      </c>
      <c r="D58" s="5">
        <v>0</v>
      </c>
      <c r="E58" s="5">
        <v>0</v>
      </c>
      <c r="F58" s="17"/>
      <c r="G58" s="13">
        <v>0</v>
      </c>
      <c r="H58" s="5">
        <v>0</v>
      </c>
      <c r="I58" s="30">
        <v>0</v>
      </c>
    </row>
    <row r="59" spans="1:9" ht="24">
      <c r="A59" s="31">
        <v>18</v>
      </c>
      <c r="B59" s="12" t="s">
        <v>84</v>
      </c>
      <c r="C59" s="15">
        <f t="shared" ref="C59:E59" si="18">C43/C4*100%</f>
        <v>0.36601175000309971</v>
      </c>
      <c r="D59" s="15">
        <f t="shared" si="18"/>
        <v>0.40853985315855401</v>
      </c>
      <c r="E59" s="15">
        <f t="shared" si="18"/>
        <v>0.41436394648274599</v>
      </c>
      <c r="F59" s="19"/>
      <c r="G59" s="15">
        <f t="shared" ref="G59:I59" si="19">G43/G4*100%</f>
        <v>0.36525746591083275</v>
      </c>
      <c r="H59" s="15">
        <f t="shared" si="19"/>
        <v>0.41135107258485581</v>
      </c>
      <c r="I59" s="38">
        <f t="shared" si="19"/>
        <v>0.41713363522886659</v>
      </c>
    </row>
    <row r="60" spans="1:9" ht="24">
      <c r="A60" s="31" t="s">
        <v>85</v>
      </c>
      <c r="B60" s="12" t="s">
        <v>86</v>
      </c>
      <c r="C60" s="15">
        <f t="shared" ref="C60:E60" si="20">(C43-C45)/C4*100%</f>
        <v>0.36601175000309971</v>
      </c>
      <c r="D60" s="15">
        <f t="shared" si="20"/>
        <v>0.40853985315855401</v>
      </c>
      <c r="E60" s="15">
        <f t="shared" si="20"/>
        <v>0.41436394648274599</v>
      </c>
      <c r="F60" s="19"/>
      <c r="G60" s="15">
        <f t="shared" ref="G60:I60" si="21">(G43-G45)/G4*100%</f>
        <v>0.36525746591083275</v>
      </c>
      <c r="H60" s="15">
        <f t="shared" si="21"/>
        <v>0.41135107258485581</v>
      </c>
      <c r="I60" s="38">
        <f t="shared" si="21"/>
        <v>0.41713363522886659</v>
      </c>
    </row>
    <row r="61" spans="1:9" ht="24">
      <c r="A61" s="29">
        <v>19</v>
      </c>
      <c r="B61" s="4" t="s">
        <v>87</v>
      </c>
      <c r="C61" s="15">
        <f t="shared" ref="C61:E61" si="22">(C30+C33+C15)/C4*100%</f>
        <v>6.0553587485051977E-2</v>
      </c>
      <c r="D61" s="9">
        <f t="shared" si="22"/>
        <v>6.0178195635297575E-2</v>
      </c>
      <c r="E61" s="9">
        <f t="shared" si="22"/>
        <v>6.1482998208281077E-2</v>
      </c>
      <c r="F61" s="19"/>
      <c r="G61" s="15">
        <f t="shared" ref="G61:I61" si="23">(G30+G33+G15)/G4*100%</f>
        <v>6.0428797034523106E-2</v>
      </c>
      <c r="H61" s="9">
        <f t="shared" si="23"/>
        <v>6.2154903318943376E-2</v>
      </c>
      <c r="I61" s="39">
        <f t="shared" si="23"/>
        <v>6.2088941470910007E-2</v>
      </c>
    </row>
    <row r="62" spans="1:9" ht="36">
      <c r="A62" s="29" t="s">
        <v>88</v>
      </c>
      <c r="B62" s="4" t="s">
        <v>89</v>
      </c>
      <c r="C62" s="15">
        <f t="shared" ref="C62:E62" si="24">(C30+C33+C15-C16)/C4*100%</f>
        <v>6.0553587485051977E-2</v>
      </c>
      <c r="D62" s="9">
        <f t="shared" si="24"/>
        <v>6.0178195635297575E-2</v>
      </c>
      <c r="E62" s="9">
        <f t="shared" si="24"/>
        <v>6.1482998208281077E-2</v>
      </c>
      <c r="F62" s="19"/>
      <c r="G62" s="15">
        <f t="shared" ref="G62:I62" si="25">(G30+G33+G15-G16)/G4*100%</f>
        <v>6.0428797034523106E-2</v>
      </c>
      <c r="H62" s="9">
        <f t="shared" si="25"/>
        <v>6.2154903318943376E-2</v>
      </c>
      <c r="I62" s="39">
        <f t="shared" si="25"/>
        <v>6.2088941470910007E-2</v>
      </c>
    </row>
    <row r="63" spans="1:9" ht="24">
      <c r="A63" s="29">
        <v>20</v>
      </c>
      <c r="B63" s="4" t="s">
        <v>90</v>
      </c>
      <c r="C63" s="15">
        <f>(C5+C9-C12-C32)/C4</f>
        <v>3.9791775119519604E-2</v>
      </c>
      <c r="D63" s="9">
        <f t="shared" ref="D63:E63" si="26">(D5+D9-D12-D32)/D4</f>
        <v>8.9460441467821783E-2</v>
      </c>
      <c r="E63" s="9">
        <f t="shared" si="26"/>
        <v>0.10171501164844693</v>
      </c>
      <c r="F63" s="19"/>
      <c r="G63" s="15">
        <f>(G5+G9-G12-G32)/G4</f>
        <v>3.8963193576383268E-2</v>
      </c>
      <c r="H63" s="9">
        <f t="shared" ref="H63:I63" si="27">(H5+H9-H12-H32)/H4</f>
        <v>8.1521330422004226E-2</v>
      </c>
      <c r="I63" s="39">
        <f t="shared" si="27"/>
        <v>9.286199939344239E-2</v>
      </c>
    </row>
    <row r="64" spans="1:9" ht="24">
      <c r="A64" s="31" t="s">
        <v>91</v>
      </c>
      <c r="B64" s="12" t="s">
        <v>92</v>
      </c>
      <c r="C64" s="15">
        <v>7.5200000000000003E-2</v>
      </c>
      <c r="D64" s="15">
        <v>6.5699999999999995E-2</v>
      </c>
      <c r="E64" s="15">
        <v>6.8099999999999994E-2</v>
      </c>
      <c r="F64" s="19"/>
      <c r="G64" s="15">
        <f>(C63+D63+E63)/3</f>
        <v>7.6989076078596105E-2</v>
      </c>
      <c r="H64" s="15">
        <f>(D63+F63+G63)/3</f>
        <v>4.2807878348068353E-2</v>
      </c>
      <c r="I64" s="38">
        <f>(F63+G63+H63)/3</f>
        <v>4.0161507999462498E-2</v>
      </c>
    </row>
    <row r="65" spans="1:9" ht="24">
      <c r="A65" s="29" t="s">
        <v>93</v>
      </c>
      <c r="B65" s="4" t="s">
        <v>94</v>
      </c>
      <c r="C65" s="15">
        <v>7.5200000000000003E-2</v>
      </c>
      <c r="D65" s="9">
        <v>6.5699999999999995E-2</v>
      </c>
      <c r="E65" s="9">
        <v>6.8099999999999994E-2</v>
      </c>
      <c r="F65" s="19"/>
      <c r="G65" s="15">
        <v>7.5200000000000003E-2</v>
      </c>
      <c r="H65" s="9">
        <v>6.5699999999999995E-2</v>
      </c>
      <c r="I65" s="39">
        <v>6.8099999999999994E-2</v>
      </c>
    </row>
    <row r="66" spans="1:9" ht="24">
      <c r="A66" s="29">
        <v>21</v>
      </c>
      <c r="B66" s="4" t="s">
        <v>95</v>
      </c>
      <c r="C66" s="15">
        <f>(C30+C33+C15-C16)/C4*100%</f>
        <v>6.0553587485051977E-2</v>
      </c>
      <c r="D66" s="9">
        <f t="shared" ref="D66:E66" si="28">(D30+D33+D15-D16)/D4*100%</f>
        <v>6.0178195635297575E-2</v>
      </c>
      <c r="E66" s="9">
        <f t="shared" si="28"/>
        <v>6.1482998208281077E-2</v>
      </c>
      <c r="F66" s="19"/>
      <c r="G66" s="15">
        <f>(G30+G33+G15-G16)/G4*100%</f>
        <v>6.0428797034523106E-2</v>
      </c>
      <c r="H66" s="9">
        <f t="shared" ref="H66:I66" si="29">(H30+H33+H15-H16)/H4*100%</f>
        <v>6.2154903318943376E-2</v>
      </c>
      <c r="I66" s="39">
        <f t="shared" si="29"/>
        <v>6.2088941470910007E-2</v>
      </c>
    </row>
    <row r="67" spans="1:9" ht="36">
      <c r="A67" s="40" t="s">
        <v>96</v>
      </c>
      <c r="B67" s="10" t="s">
        <v>97</v>
      </c>
      <c r="C67" s="11" t="s">
        <v>114</v>
      </c>
      <c r="D67" s="11" t="s">
        <v>114</v>
      </c>
      <c r="E67" s="11" t="s">
        <v>114</v>
      </c>
      <c r="F67" s="20"/>
      <c r="G67" s="11" t="s">
        <v>114</v>
      </c>
      <c r="H67" s="11" t="s">
        <v>114</v>
      </c>
      <c r="I67" s="41" t="s">
        <v>114</v>
      </c>
    </row>
    <row r="68" spans="1:9" ht="36">
      <c r="A68" s="40" t="s">
        <v>98</v>
      </c>
      <c r="B68" s="10" t="s">
        <v>99</v>
      </c>
      <c r="C68" s="11" t="s">
        <v>114</v>
      </c>
      <c r="D68" s="11" t="s">
        <v>114</v>
      </c>
      <c r="E68" s="11" t="s">
        <v>114</v>
      </c>
      <c r="F68" s="20"/>
      <c r="G68" s="11" t="s">
        <v>114</v>
      </c>
      <c r="H68" s="11" t="s">
        <v>114</v>
      </c>
      <c r="I68" s="41" t="s">
        <v>114</v>
      </c>
    </row>
    <row r="69" spans="1:9" ht="24">
      <c r="A69" s="29">
        <v>22</v>
      </c>
      <c r="B69" s="4" t="s">
        <v>100</v>
      </c>
      <c r="C69" s="15">
        <v>6.0600000000000001E-2</v>
      </c>
      <c r="D69" s="9">
        <v>6.0199999999999997E-2</v>
      </c>
      <c r="E69" s="9">
        <v>6.1499999999999999E-2</v>
      </c>
      <c r="F69" s="19"/>
      <c r="G69" s="15">
        <v>6.0400000000000002E-2</v>
      </c>
      <c r="H69" s="9">
        <v>6.2199999999999998E-2</v>
      </c>
      <c r="I69" s="39">
        <v>6.1499999999999999E-2</v>
      </c>
    </row>
    <row r="70" spans="1:9" ht="36">
      <c r="A70" s="40" t="s">
        <v>101</v>
      </c>
      <c r="B70" s="10" t="s">
        <v>102</v>
      </c>
      <c r="C70" s="11" t="s">
        <v>114</v>
      </c>
      <c r="D70" s="11" t="s">
        <v>114</v>
      </c>
      <c r="E70" s="11" t="s">
        <v>114</v>
      </c>
      <c r="F70" s="20"/>
      <c r="G70" s="11" t="s">
        <v>114</v>
      </c>
      <c r="H70" s="11" t="s">
        <v>114</v>
      </c>
      <c r="I70" s="41" t="s">
        <v>114</v>
      </c>
    </row>
    <row r="71" spans="1:9" ht="36">
      <c r="A71" s="40" t="s">
        <v>103</v>
      </c>
      <c r="B71" s="10" t="s">
        <v>104</v>
      </c>
      <c r="C71" s="11" t="s">
        <v>114</v>
      </c>
      <c r="D71" s="11" t="s">
        <v>114</v>
      </c>
      <c r="E71" s="11" t="s">
        <v>114</v>
      </c>
      <c r="F71" s="20"/>
      <c r="G71" s="11" t="s">
        <v>114</v>
      </c>
      <c r="H71" s="11" t="s">
        <v>114</v>
      </c>
      <c r="I71" s="41" t="s">
        <v>114</v>
      </c>
    </row>
    <row r="72" spans="1:9">
      <c r="A72" s="29">
        <v>23</v>
      </c>
      <c r="B72" s="4" t="s">
        <v>105</v>
      </c>
      <c r="C72" s="13">
        <f t="shared" ref="C72:E72" si="30">SUM(C5)</f>
        <v>144492608</v>
      </c>
      <c r="D72" s="5">
        <f t="shared" si="30"/>
        <v>148343813</v>
      </c>
      <c r="E72" s="5">
        <f t="shared" si="30"/>
        <v>153699889</v>
      </c>
      <c r="F72" s="17"/>
      <c r="G72" s="13">
        <f t="shared" ref="G72:I72" si="31">SUM(G5)</f>
        <v>144789070</v>
      </c>
      <c r="H72" s="5">
        <f t="shared" si="31"/>
        <v>146843813</v>
      </c>
      <c r="I72" s="30">
        <f t="shared" si="31"/>
        <v>152199889</v>
      </c>
    </row>
    <row r="73" spans="1:9">
      <c r="A73" s="29">
        <v>24</v>
      </c>
      <c r="B73" s="4" t="s">
        <v>106</v>
      </c>
      <c r="C73" s="13">
        <f t="shared" ref="C73:E73" si="32">SUM(C12+C32)</f>
        <v>138606705</v>
      </c>
      <c r="D73" s="5">
        <f t="shared" si="32"/>
        <v>135072910</v>
      </c>
      <c r="E73" s="5">
        <f t="shared" si="32"/>
        <v>138066303</v>
      </c>
      <c r="F73" s="17"/>
      <c r="G73" s="13">
        <f t="shared" ref="G73:I73" si="33">SUM(G12+G32)</f>
        <v>139013827</v>
      </c>
      <c r="H73" s="5">
        <f t="shared" si="33"/>
        <v>134872910</v>
      </c>
      <c r="I73" s="30">
        <f t="shared" si="33"/>
        <v>138066303</v>
      </c>
    </row>
    <row r="74" spans="1:9">
      <c r="A74" s="29">
        <v>25</v>
      </c>
      <c r="B74" s="4" t="s">
        <v>107</v>
      </c>
      <c r="C74" s="13">
        <f t="shared" ref="C74:E74" si="34">SUM(C72-C73)</f>
        <v>5885903</v>
      </c>
      <c r="D74" s="5">
        <f t="shared" si="34"/>
        <v>13270903</v>
      </c>
      <c r="E74" s="5">
        <f t="shared" si="34"/>
        <v>15633586</v>
      </c>
      <c r="F74" s="17"/>
      <c r="G74" s="13">
        <f t="shared" ref="G74:I74" si="35">SUM(G72-G73)</f>
        <v>5775243</v>
      </c>
      <c r="H74" s="5">
        <f t="shared" si="35"/>
        <v>11970903</v>
      </c>
      <c r="I74" s="30">
        <f t="shared" si="35"/>
        <v>14133586</v>
      </c>
    </row>
    <row r="75" spans="1:9">
      <c r="A75" s="29">
        <v>26</v>
      </c>
      <c r="B75" s="4" t="s">
        <v>108</v>
      </c>
      <c r="C75" s="13">
        <f t="shared" ref="C75:E75" si="36">SUM(C4)</f>
        <v>147917578</v>
      </c>
      <c r="D75" s="5">
        <f t="shared" si="36"/>
        <v>148343813</v>
      </c>
      <c r="E75" s="5">
        <f t="shared" si="36"/>
        <v>153699889</v>
      </c>
      <c r="F75" s="17"/>
      <c r="G75" s="13">
        <f t="shared" ref="G75:I75" si="37">SUM(G4)</f>
        <v>148223040</v>
      </c>
      <c r="H75" s="5">
        <f t="shared" si="37"/>
        <v>146843813</v>
      </c>
      <c r="I75" s="30">
        <f t="shared" si="37"/>
        <v>152199889</v>
      </c>
    </row>
    <row r="76" spans="1:9">
      <c r="A76" s="29">
        <v>27</v>
      </c>
      <c r="B76" s="4" t="s">
        <v>109</v>
      </c>
      <c r="C76" s="13">
        <f t="shared" ref="C76:E76" si="38">SUM(C36+C73)</f>
        <v>159309070</v>
      </c>
      <c r="D76" s="5">
        <f t="shared" si="38"/>
        <v>154808601</v>
      </c>
      <c r="E76" s="5">
        <f t="shared" si="38"/>
        <v>156783222</v>
      </c>
      <c r="F76" s="17"/>
      <c r="G76" s="13">
        <f t="shared" ref="G76:I76" si="39">SUM(G36+G73)</f>
        <v>159748092</v>
      </c>
      <c r="H76" s="5">
        <f t="shared" si="39"/>
        <v>154608601</v>
      </c>
      <c r="I76" s="30">
        <f t="shared" si="39"/>
        <v>156783222</v>
      </c>
    </row>
    <row r="77" spans="1:9">
      <c r="A77" s="29">
        <v>28</v>
      </c>
      <c r="B77" s="4" t="s">
        <v>110</v>
      </c>
      <c r="C77" s="13">
        <f t="shared" ref="C77:E77" si="40">SUM(C75-C76)</f>
        <v>-11391492</v>
      </c>
      <c r="D77" s="5">
        <f t="shared" si="40"/>
        <v>-6464788</v>
      </c>
      <c r="E77" s="5">
        <f t="shared" si="40"/>
        <v>-3083333</v>
      </c>
      <c r="F77" s="17"/>
      <c r="G77" s="13">
        <f t="shared" ref="G77:I77" si="41">SUM(G75-G76)</f>
        <v>-11525052</v>
      </c>
      <c r="H77" s="5">
        <f t="shared" si="41"/>
        <v>-7764788</v>
      </c>
      <c r="I77" s="30">
        <f t="shared" si="41"/>
        <v>-4583333</v>
      </c>
    </row>
    <row r="78" spans="1:9">
      <c r="A78" s="29">
        <v>29</v>
      </c>
      <c r="B78" s="4" t="s">
        <v>111</v>
      </c>
      <c r="C78" s="13">
        <f t="shared" ref="C78:E78" si="42">SUM(C22+C24+C26+C40)</f>
        <v>17000000</v>
      </c>
      <c r="D78" s="5">
        <f t="shared" si="42"/>
        <v>12000000</v>
      </c>
      <c r="E78" s="5">
        <f t="shared" si="42"/>
        <v>9000000</v>
      </c>
      <c r="F78" s="17"/>
      <c r="G78" s="13">
        <f t="shared" ref="G78:I78" si="43">SUM(G22+G24+G26+G40)</f>
        <v>20133560</v>
      </c>
      <c r="H78" s="5">
        <f t="shared" si="43"/>
        <v>13500000</v>
      </c>
      <c r="I78" s="30">
        <f t="shared" si="43"/>
        <v>10500000</v>
      </c>
    </row>
    <row r="79" spans="1:9" ht="15" thickBot="1">
      <c r="A79" s="42">
        <v>30</v>
      </c>
      <c r="B79" s="43" t="s">
        <v>112</v>
      </c>
      <c r="C79" s="44">
        <f t="shared" ref="C79:E79" si="44">SUM(C30+C34)</f>
        <v>5608508</v>
      </c>
      <c r="D79" s="45">
        <f t="shared" si="44"/>
        <v>5535212</v>
      </c>
      <c r="E79" s="45">
        <f t="shared" si="44"/>
        <v>5916667</v>
      </c>
      <c r="F79" s="46"/>
      <c r="G79" s="44">
        <f t="shared" ref="G79:I79" si="45">SUM(G30+G34)</f>
        <v>8608508</v>
      </c>
      <c r="H79" s="45">
        <f t="shared" si="45"/>
        <v>5735212</v>
      </c>
      <c r="I79" s="47">
        <f t="shared" si="45"/>
        <v>5916667</v>
      </c>
    </row>
    <row r="81" spans="2:2">
      <c r="B81" s="16"/>
    </row>
    <row r="82" spans="2:2">
      <c r="B82" s="16"/>
    </row>
    <row r="83" spans="2:2">
      <c r="B83" s="16"/>
    </row>
    <row r="84" spans="2:2">
      <c r="B84" s="16"/>
    </row>
  </sheetData>
  <mergeCells count="6">
    <mergeCell ref="G1:I2"/>
    <mergeCell ref="C1:E2"/>
    <mergeCell ref="B1:B2"/>
    <mergeCell ref="B50:B51"/>
    <mergeCell ref="C50:E51"/>
    <mergeCell ref="G50:I51"/>
  </mergeCells>
  <pageMargins left="0.70866141732283472" right="0.70866141732283472" top="0.74803149606299213" bottom="0.74803149606299213" header="0.31496062992125984" footer="0.31496062992125984"/>
  <pageSetup paperSize="8" scale="77" orientation="landscape" horizontalDpi="4294967293" r:id="rId1"/>
  <headerFooter>
    <oddHeader xml:space="preserve">&amp;R&amp;"7,Standardowy"&amp;7Załącznik Nr 1
do Uchwały Rady Powiatu  Wołomińskiego Nr.XXVI-275/2013.  
z dnia 28 lutego 2013 r. </oddHeader>
  </headerFooter>
  <rowBreaks count="1" manualBreakCount="1">
    <brk id="49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projekt bestia</vt:lpstr>
      <vt:lpstr>'projekt bestia'!Obszar_wydruku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f06</cp:lastModifiedBy>
  <cp:lastPrinted>2013-03-01T18:50:28Z</cp:lastPrinted>
  <dcterms:created xsi:type="dcterms:W3CDTF">2012-11-09T17:26:45Z</dcterms:created>
  <dcterms:modified xsi:type="dcterms:W3CDTF">2013-03-01T18:52:52Z</dcterms:modified>
</cp:coreProperties>
</file>